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'Лист1'!$B:$U</definedName>
  </definedNames>
  <calcPr fullCalcOnLoad="1" refMode="R1C1"/>
</workbook>
</file>

<file path=xl/comments1.xml><?xml version="1.0" encoding="utf-8"?>
<comments xmlns="http://schemas.openxmlformats.org/spreadsheetml/2006/main">
  <authors>
    <author>Админ</author>
    <author>Максим</author>
  </authors>
  <commentList>
    <comment ref="G15" authorId="0">
      <text>
        <r>
          <rPr>
            <b/>
            <sz val="9"/>
            <rFont val="Tahoma"/>
            <family val="2"/>
          </rPr>
          <t>Админ:</t>
        </r>
        <r>
          <rPr>
            <sz val="9"/>
            <rFont val="Tahoma"/>
            <family val="2"/>
          </rPr>
          <t xml:space="preserve">
Перенос пульта
</t>
        </r>
      </text>
    </comment>
    <comment ref="K14" authorId="0">
      <text>
        <r>
          <rPr>
            <b/>
            <sz val="9"/>
            <rFont val="Tahoma"/>
            <family val="2"/>
          </rPr>
          <t>Админ:</t>
        </r>
        <r>
          <rPr>
            <sz val="9"/>
            <rFont val="Tahoma"/>
            <family val="2"/>
          </rPr>
          <t xml:space="preserve">
Освидетельствование лифтов
</t>
        </r>
      </text>
    </comment>
    <comment ref="H15" authorId="0">
      <text>
        <r>
          <rPr>
            <b/>
            <sz val="8"/>
            <rFont val="Tahoma"/>
            <family val="2"/>
          </rPr>
          <t>Админ:</t>
        </r>
        <r>
          <rPr>
            <sz val="8"/>
            <rFont val="Tahoma"/>
            <family val="2"/>
          </rPr>
          <t xml:space="preserve">
Пушка тепловая
перчатки
</t>
        </r>
      </text>
    </comment>
    <comment ref="J15" authorId="0">
      <text>
        <r>
          <rPr>
            <b/>
            <sz val="8"/>
            <rFont val="Tahoma"/>
            <family val="2"/>
          </rPr>
          <t>Админ:</t>
        </r>
        <r>
          <rPr>
            <sz val="8"/>
            <rFont val="Tahoma"/>
            <family val="2"/>
          </rPr>
          <t xml:space="preserve">
Демонтаж сплитсистемы в лифтовой</t>
        </r>
      </text>
    </comment>
    <comment ref="S15" authorId="1">
      <text>
        <r>
          <rPr>
            <b/>
            <sz val="9"/>
            <rFont val="Tahoma"/>
            <family val="0"/>
          </rPr>
          <t>Максим:</t>
        </r>
        <r>
          <rPr>
            <sz val="9"/>
            <rFont val="Tahoma"/>
            <family val="0"/>
          </rPr>
          <t xml:space="preserve">
сотовый телефон в лифтерскую</t>
        </r>
      </text>
    </comment>
    <comment ref="S13" authorId="1">
      <text>
        <r>
          <rPr>
            <b/>
            <sz val="9"/>
            <rFont val="Tahoma"/>
            <family val="0"/>
          </rPr>
          <t>Максим:</t>
        </r>
        <r>
          <rPr>
            <sz val="9"/>
            <rFont val="Tahoma"/>
            <family val="0"/>
          </rPr>
          <t xml:space="preserve">
В резервный фонд</t>
        </r>
      </text>
    </comment>
  </commentList>
</comments>
</file>

<file path=xl/sharedStrings.xml><?xml version="1.0" encoding="utf-8"?>
<sst xmlns="http://schemas.openxmlformats.org/spreadsheetml/2006/main" count="81" uniqueCount="50">
  <si>
    <t>Смета расходов ТСЖ "ПРОСТОР" по эксплуатации,</t>
  </si>
  <si>
    <t>№</t>
  </si>
  <si>
    <t>Наименование расходов</t>
  </si>
  <si>
    <t>Сумма в месяц, руб.</t>
  </si>
  <si>
    <t>Сумма за год, руб.</t>
  </si>
  <si>
    <t>Фонд оплаты труда с начислениями обслуживающему персоналу с НДФЛ</t>
  </si>
  <si>
    <t>Налоговые и иные обязательные платежи с ФОТ</t>
  </si>
  <si>
    <t>Обязательное обучение обслуживающего персонала, повышение квалификации</t>
  </si>
  <si>
    <t>Прочие (непредвиденные расходы)</t>
  </si>
  <si>
    <t>ИТОГО:</t>
  </si>
  <si>
    <t>Общая площадь квартир жилого дома по адресу: ул. Чехова, 346 составляет</t>
  </si>
  <si>
    <t>кв.м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</si>
  <si>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</si>
  <si>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</si>
  <si>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</si>
  <si>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</si>
  <si>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</si>
  <si>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</si>
  <si>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</si>
  <si>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</si>
  <si>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</si>
  <si>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</si>
  <si>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</si>
  <si>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</si>
  <si>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</si>
  <si>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расход за год, руб.</t>
  </si>
  <si>
    <t>Общий остаток за год, руб.</t>
  </si>
  <si>
    <t>Тариф за 1 кв.м в месяц</t>
  </si>
  <si>
    <t>Страхование лифтового оборудования</t>
  </si>
  <si>
    <t>Плановые накопления на капитальный ремонт лифтов</t>
  </si>
  <si>
    <t>тариф на содержание лифтового хозяйства МКД за 1 кв.м общей площади в месяц:</t>
  </si>
  <si>
    <t>Общая площадь квартир 1-ых этажей жилого дома составляет</t>
  </si>
  <si>
    <t>Общая площадь квартир 2-10 этажей жилого дома составляет</t>
  </si>
  <si>
    <t>для квартир 1-ых этажей жилого дома -</t>
  </si>
  <si>
    <t>для квартир 2-10 этажей жилого дома -</t>
  </si>
  <si>
    <t>Вывоз ТБО (по договору)</t>
  </si>
  <si>
    <t>Вывоз негабаритного, строительного мусора</t>
  </si>
  <si>
    <t>тариф на сбор и вывоз ТБО за 1 кв.м общей площади в месяц:</t>
  </si>
  <si>
    <t>Ремонт лифтового оборудования плановый (ППР):</t>
  </si>
  <si>
    <t>техническому содержанию и ремонту лифтового хозяйства многоквартирного дома на 2012г.</t>
  </si>
  <si>
    <t>Смета расходов ТСЖ "ПРОСТОР" по сбору и вывозу ТБО на 2012г.</t>
  </si>
  <si>
    <t>Обслуживание контейнерной площадки</t>
  </si>
  <si>
    <t>На основании сметы расходов на 2012 г. Правление ТСЖ предлагает утвердить</t>
  </si>
  <si>
    <t>Модернизация диспетчерского пульта</t>
  </si>
  <si>
    <t>Техническое обслуживание (по договору):</t>
  </si>
  <si>
    <t>Сумма расходов по месяцам 2012 года, руб.</t>
  </si>
  <si>
    <t>Приобретение материалов и запчастей, текущий ремонт:</t>
  </si>
  <si>
    <t>в январе 2012г. за декабрь 2011г.</t>
  </si>
  <si>
    <t>в январе 2013г. за декабрь 2012г.</t>
  </si>
  <si>
    <t>Техническое освидетельствование лифтов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</si>
</sst>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 style="medium"/>
      <bottom style="medium"/>
    </border>
    <border>
      <left style="medium"/>
      <right/>
      <top style="medium"/>
      <bottom/>
    </border>
    <border>
      <left style="thin">
        <color indexed="8"/>
      </left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medium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thin">
        <color indexed="8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 style="medium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/>
      <bottom style="medium"/>
    </border>
    <border>
      <left style="medium">
        <color indexed="8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" fontId="2" fillId="0" borderId="12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1" fontId="2" fillId="0" borderId="14" xfId="0" applyNumberFormat="1" applyFont="1" applyBorder="1" applyAlignment="1">
      <alignment/>
    </xf>
    <xf numFmtId="1" fontId="2" fillId="34" borderId="15" xfId="0" applyNumberFormat="1" applyFont="1" applyFill="1" applyBorder="1" applyAlignment="1">
      <alignment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" fontId="2" fillId="0" borderId="2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35" borderId="14" xfId="0" applyFont="1" applyFill="1" applyBorder="1" applyAlignment="1">
      <alignment horizontal="center" vertical="justify"/>
    </xf>
    <xf numFmtId="0" fontId="2" fillId="0" borderId="26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2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" fontId="2" fillId="0" borderId="28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2" fillId="0" borderId="18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0" fillId="0" borderId="0" xfId="0" applyFill="1" applyBorder="1" applyAlignment="1">
      <alignment/>
    </xf>
    <xf numFmtId="1" fontId="2" fillId="33" borderId="3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3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2" fillId="33" borderId="2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/>
    </xf>
    <xf numFmtId="16" fontId="2" fillId="35" borderId="14" xfId="0" applyNumberFormat="1" applyFont="1" applyFill="1" applyBorder="1" applyAlignment="1">
      <alignment horizontal="center" vertical="center"/>
    </xf>
    <xf numFmtId="16" fontId="2" fillId="35" borderId="22" xfId="0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16" fontId="2" fillId="35" borderId="18" xfId="0" applyNumberFormat="1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2" fillId="35" borderId="32" xfId="0" applyFont="1" applyFill="1" applyBorder="1" applyAlignment="1">
      <alignment/>
    </xf>
    <xf numFmtId="0" fontId="2" fillId="35" borderId="3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1" fontId="2" fillId="34" borderId="27" xfId="0" applyNumberFormat="1" applyFont="1" applyFill="1" applyBorder="1" applyAlignment="1">
      <alignment/>
    </xf>
    <xf numFmtId="1" fontId="2" fillId="34" borderId="14" xfId="0" applyNumberFormat="1" applyFont="1" applyFill="1" applyBorder="1" applyAlignment="1">
      <alignment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/>
    </xf>
    <xf numFmtId="0" fontId="2" fillId="0" borderId="22" xfId="0" applyFont="1" applyBorder="1" applyAlignment="1">
      <alignment horizontal="right"/>
    </xf>
    <xf numFmtId="2" fontId="2" fillId="0" borderId="23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2" fillId="33" borderId="3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34" borderId="13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PageLayoutView="0" workbookViewId="0" topLeftCell="B1">
      <pane xSplit="4" topLeftCell="F1" activePane="topRight" state="frozen"/>
      <selection pane="topLeft" activeCell="B2" sqref="B2"/>
      <selection pane="topRight" activeCell="R20" sqref="R20"/>
    </sheetView>
  </sheetViews>
  <sheetFormatPr defaultColWidth="9.00390625" defaultRowHeight="12.75"/>
  <cols>
    <col min="1" max="1" width="6.00390625" style="0" bestFit="1" customWidth="1"/>
    <col min="2" max="2" width="76.125" style="0" customWidth="1"/>
    <col min="3" max="3" width="9.00390625" style="0" customWidth="1"/>
    <col min="4" max="4" width="8.625" style="0" customWidth="1"/>
    <col min="5" max="5" width="8.125" style="0" customWidth="1"/>
    <col min="6" max="6" width="9.75390625" style="0" customWidth="1"/>
    <col min="7" max="7" width="9.50390625" style="0" bestFit="1" customWidth="1"/>
  </cols>
  <sheetData>
    <row r="1" spans="1:6" ht="12.75">
      <c r="A1" s="112" t="s">
        <v>0</v>
      </c>
      <c r="B1" s="112"/>
      <c r="C1" s="112"/>
      <c r="D1" s="112"/>
      <c r="E1" s="112"/>
      <c r="F1" s="29"/>
    </row>
    <row r="2" spans="1:6" ht="13.5" thickBot="1">
      <c r="A2" s="112" t="s">
        <v>39</v>
      </c>
      <c r="B2" s="112"/>
      <c r="C2" s="112"/>
      <c r="D2" s="112"/>
      <c r="E2" s="112"/>
      <c r="F2" s="29"/>
    </row>
    <row r="3" spans="1:21" ht="13.5" thickBot="1">
      <c r="A3" s="113"/>
      <c r="B3" s="113"/>
      <c r="C3" s="113"/>
      <c r="D3" s="113"/>
      <c r="E3" s="113"/>
      <c r="F3" s="30"/>
      <c r="G3" s="109" t="s">
        <v>45</v>
      </c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5"/>
      <c r="S3" s="32"/>
      <c r="T3" s="104" t="s">
        <v>25</v>
      </c>
      <c r="U3" s="104" t="s">
        <v>26</v>
      </c>
    </row>
    <row r="4" spans="1:21" ht="54" customHeight="1" thickBot="1">
      <c r="A4" s="4" t="s">
        <v>1</v>
      </c>
      <c r="B4" s="98" t="s">
        <v>2</v>
      </c>
      <c r="C4" s="90" t="s">
        <v>27</v>
      </c>
      <c r="D4" s="74" t="s">
        <v>3</v>
      </c>
      <c r="E4" s="7" t="s">
        <v>4</v>
      </c>
      <c r="F4" s="34" t="s">
        <v>47</v>
      </c>
      <c r="G4" s="77" t="s">
        <v>13</v>
      </c>
      <c r="H4" s="76" t="s">
        <v>14</v>
      </c>
      <c r="I4" s="77" t="s">
        <v>15</v>
      </c>
      <c r="J4" s="76" t="s">
        <v>16</v>
      </c>
      <c r="K4" s="77" t="s">
        <v>17</v>
      </c>
      <c r="L4" s="76" t="s">
        <v>18</v>
      </c>
      <c r="M4" s="77" t="s">
        <v>19</v>
      </c>
      <c r="N4" s="76" t="s">
        <v>20</v>
      </c>
      <c r="O4" s="77" t="s">
        <v>21</v>
      </c>
      <c r="P4" s="76" t="s">
        <v>22</v>
      </c>
      <c r="Q4" s="77" t="s">
        <v>23</v>
      </c>
      <c r="R4" s="76" t="s">
        <v>24</v>
      </c>
      <c r="S4" s="34" t="s">
        <v>48</v>
      </c>
      <c r="T4" s="105"/>
      <c r="U4" s="105"/>
    </row>
    <row r="5" spans="1:21" ht="13.5" thickBot="1">
      <c r="A5" s="42">
        <v>1</v>
      </c>
      <c r="B5" s="99" t="s">
        <v>5</v>
      </c>
      <c r="C5" s="93">
        <f>D5/D18</f>
        <v>1.4279967819790829</v>
      </c>
      <c r="D5" s="36">
        <f aca="true" t="shared" si="0" ref="D5:D15">E5/12</f>
        <v>35500</v>
      </c>
      <c r="E5" s="40">
        <v>426000</v>
      </c>
      <c r="F5" s="43"/>
      <c r="G5" s="40">
        <v>13200</v>
      </c>
      <c r="H5" s="44">
        <v>35871</v>
      </c>
      <c r="I5" s="45">
        <v>17556</v>
      </c>
      <c r="J5" s="44">
        <v>51552</v>
      </c>
      <c r="K5" s="45">
        <v>35500</v>
      </c>
      <c r="L5" s="44">
        <v>42984</v>
      </c>
      <c r="M5" s="45">
        <v>14984</v>
      </c>
      <c r="N5" s="44">
        <v>38273</v>
      </c>
      <c r="O5" s="45">
        <v>45944</v>
      </c>
      <c r="P5" s="44">
        <v>36907</v>
      </c>
      <c r="Q5" s="45">
        <v>35540</v>
      </c>
      <c r="R5" s="44">
        <v>50432</v>
      </c>
      <c r="S5" s="45"/>
      <c r="T5" s="28">
        <f>SUM(G5:S5)</f>
        <v>418743</v>
      </c>
      <c r="U5" s="9">
        <f aca="true" t="shared" si="1" ref="U5:U14">E5-T5</f>
        <v>7257</v>
      </c>
    </row>
    <row r="6" spans="1:21" ht="13.5" thickBot="1">
      <c r="A6" s="13">
        <v>2</v>
      </c>
      <c r="B6" s="100" t="s">
        <v>6</v>
      </c>
      <c r="C6" s="94">
        <f>D6/D18</f>
        <v>0.28845534995977473</v>
      </c>
      <c r="D6" s="37">
        <f t="shared" si="0"/>
        <v>7171</v>
      </c>
      <c r="E6" s="47">
        <v>86052</v>
      </c>
      <c r="F6" s="48">
        <v>2666</v>
      </c>
      <c r="G6" s="49"/>
      <c r="H6" s="50">
        <v>7171</v>
      </c>
      <c r="I6" s="51">
        <v>7171</v>
      </c>
      <c r="J6" s="50">
        <v>7171</v>
      </c>
      <c r="K6" s="51">
        <v>7171</v>
      </c>
      <c r="L6" s="50">
        <v>7171</v>
      </c>
      <c r="M6" s="51">
        <v>8330.48</v>
      </c>
      <c r="N6" s="50">
        <f>7229.18</f>
        <v>7229.18</v>
      </c>
      <c r="O6" s="51">
        <f>8383.24-1465.91</f>
        <v>6917.33</v>
      </c>
      <c r="P6" s="50">
        <v>6496.32</v>
      </c>
      <c r="Q6" s="51">
        <v>6641.56</v>
      </c>
      <c r="R6" s="50">
        <v>5945.47</v>
      </c>
      <c r="S6" s="51">
        <v>7171</v>
      </c>
      <c r="T6" s="52">
        <f>SUM(G6:S6)</f>
        <v>84586.34</v>
      </c>
      <c r="U6" s="53">
        <f t="shared" si="1"/>
        <v>1465.6600000000035</v>
      </c>
    </row>
    <row r="7" spans="1:21" ht="13.5" thickBot="1">
      <c r="A7" s="46">
        <v>3</v>
      </c>
      <c r="B7" s="99" t="s">
        <v>7</v>
      </c>
      <c r="C7" s="93">
        <f>D7/D18</f>
        <v>0.015084473049074818</v>
      </c>
      <c r="D7" s="36">
        <f t="shared" si="0"/>
        <v>375</v>
      </c>
      <c r="E7" s="40">
        <v>4500</v>
      </c>
      <c r="F7" s="43"/>
      <c r="G7" s="45"/>
      <c r="H7" s="44"/>
      <c r="I7" s="45"/>
      <c r="J7" s="44"/>
      <c r="K7" s="45"/>
      <c r="L7" s="44"/>
      <c r="M7" s="45"/>
      <c r="N7" s="44"/>
      <c r="O7" s="45"/>
      <c r="P7" s="44"/>
      <c r="Q7" s="45"/>
      <c r="R7" s="44"/>
      <c r="S7" s="45"/>
      <c r="T7" s="28">
        <f>SUM(G7:S7)</f>
        <v>0</v>
      </c>
      <c r="U7" s="9">
        <f t="shared" si="1"/>
        <v>4500</v>
      </c>
    </row>
    <row r="8" spans="1:21" s="5" customFormat="1" ht="13.5" thickBot="1">
      <c r="A8" s="17">
        <v>4</v>
      </c>
      <c r="B8" s="100" t="s">
        <v>28</v>
      </c>
      <c r="C8" s="94">
        <f>D8/D18</f>
        <v>0.06234915526950925</v>
      </c>
      <c r="D8" s="37">
        <f t="shared" si="0"/>
        <v>1550</v>
      </c>
      <c r="E8" s="41">
        <v>18600</v>
      </c>
      <c r="F8" s="54"/>
      <c r="G8" s="55"/>
      <c r="H8" s="50">
        <v>2400</v>
      </c>
      <c r="I8" s="55"/>
      <c r="J8" s="56"/>
      <c r="K8" s="55"/>
      <c r="L8" s="56"/>
      <c r="M8" s="55"/>
      <c r="N8" s="56"/>
      <c r="O8" s="55"/>
      <c r="P8" s="56"/>
      <c r="Q8" s="55"/>
      <c r="R8" s="56"/>
      <c r="S8" s="51">
        <v>16200</v>
      </c>
      <c r="T8" s="52">
        <f aca="true" t="shared" si="2" ref="T8:T15">SUM(G8:S8)</f>
        <v>18600</v>
      </c>
      <c r="U8" s="26">
        <f t="shared" si="1"/>
        <v>0</v>
      </c>
    </row>
    <row r="9" spans="1:21" ht="13.5" thickBot="1">
      <c r="A9" s="35">
        <v>5</v>
      </c>
      <c r="B9" s="101" t="s">
        <v>44</v>
      </c>
      <c r="C9" s="95">
        <f>D9/D18</f>
        <v>1.1343523732904264</v>
      </c>
      <c r="D9" s="57">
        <f t="shared" si="0"/>
        <v>28200</v>
      </c>
      <c r="E9" s="58">
        <v>338400</v>
      </c>
      <c r="F9" s="59">
        <v>28200</v>
      </c>
      <c r="G9" s="58"/>
      <c r="H9" s="44">
        <v>28200</v>
      </c>
      <c r="I9" s="45">
        <v>28200</v>
      </c>
      <c r="J9" s="44">
        <v>28200</v>
      </c>
      <c r="K9" s="45">
        <v>28200</v>
      </c>
      <c r="L9" s="44">
        <v>28200</v>
      </c>
      <c r="M9" s="45">
        <v>28200</v>
      </c>
      <c r="N9" s="44">
        <v>28200</v>
      </c>
      <c r="O9" s="45">
        <v>28200</v>
      </c>
      <c r="P9" s="44">
        <v>28200</v>
      </c>
      <c r="Q9" s="45">
        <v>28200</v>
      </c>
      <c r="R9" s="44">
        <v>28200</v>
      </c>
      <c r="S9" s="45">
        <v>28200</v>
      </c>
      <c r="T9" s="28">
        <f>SUM(G9:S9)</f>
        <v>338400</v>
      </c>
      <c r="U9" s="9">
        <f t="shared" si="1"/>
        <v>0</v>
      </c>
    </row>
    <row r="10" spans="1:21" ht="13.5" thickBot="1">
      <c r="A10" s="12">
        <v>6</v>
      </c>
      <c r="B10" s="100" t="s">
        <v>46</v>
      </c>
      <c r="C10" s="94">
        <f>D10/D18</f>
        <v>0.0943148297130598</v>
      </c>
      <c r="D10" s="37">
        <f t="shared" si="0"/>
        <v>2344.6666666666665</v>
      </c>
      <c r="E10" s="47">
        <v>28136</v>
      </c>
      <c r="F10" s="48"/>
      <c r="G10" s="51"/>
      <c r="H10" s="50">
        <v>889</v>
      </c>
      <c r="I10" s="51">
        <v>3400</v>
      </c>
      <c r="J10" s="50">
        <f>2400+550</f>
        <v>2950</v>
      </c>
      <c r="K10" s="51"/>
      <c r="L10" s="50">
        <v>10806.7</v>
      </c>
      <c r="M10" s="51"/>
      <c r="N10" s="50"/>
      <c r="O10" s="51"/>
      <c r="P10" s="50"/>
      <c r="Q10" s="51">
        <v>10090</v>
      </c>
      <c r="R10" s="50"/>
      <c r="S10" s="51"/>
      <c r="T10" s="52">
        <f t="shared" si="2"/>
        <v>28135.7</v>
      </c>
      <c r="U10" s="26">
        <f t="shared" si="1"/>
        <v>0.2999999999992724</v>
      </c>
    </row>
    <row r="11" spans="1:21" ht="13.5" thickBot="1">
      <c r="A11" s="35">
        <v>7</v>
      </c>
      <c r="B11" s="99" t="s">
        <v>38</v>
      </c>
      <c r="C11" s="93">
        <f>D11/D18</f>
        <v>0.12067578439259855</v>
      </c>
      <c r="D11" s="36">
        <f t="shared" si="0"/>
        <v>3000</v>
      </c>
      <c r="E11" s="40">
        <v>36000</v>
      </c>
      <c r="F11" s="43"/>
      <c r="G11" s="60"/>
      <c r="H11" s="44"/>
      <c r="I11" s="45"/>
      <c r="J11" s="44"/>
      <c r="K11" s="45"/>
      <c r="L11" s="44"/>
      <c r="M11" s="45"/>
      <c r="N11" s="44"/>
      <c r="O11" s="45"/>
      <c r="P11" s="44"/>
      <c r="Q11" s="45"/>
      <c r="R11" s="44"/>
      <c r="S11" s="45"/>
      <c r="T11" s="28">
        <f t="shared" si="2"/>
        <v>0</v>
      </c>
      <c r="U11" s="9">
        <f t="shared" si="1"/>
        <v>36000</v>
      </c>
    </row>
    <row r="12" spans="1:21" ht="13.5" thickBot="1">
      <c r="A12" s="25">
        <v>8</v>
      </c>
      <c r="B12" s="100" t="s">
        <v>43</v>
      </c>
      <c r="C12" s="96">
        <f>D12/D18</f>
        <v>0.010676454813622956</v>
      </c>
      <c r="D12" s="37">
        <f t="shared" si="0"/>
        <v>265.4166666666667</v>
      </c>
      <c r="E12" s="47">
        <v>3185</v>
      </c>
      <c r="F12" s="48"/>
      <c r="G12" s="51"/>
      <c r="H12" s="50"/>
      <c r="I12" s="51"/>
      <c r="J12" s="50"/>
      <c r="K12" s="51"/>
      <c r="L12" s="50"/>
      <c r="M12" s="51"/>
      <c r="N12" s="50"/>
      <c r="O12" s="51"/>
      <c r="P12" s="50"/>
      <c r="Q12" s="51"/>
      <c r="R12" s="50"/>
      <c r="S12" s="51"/>
      <c r="T12" s="52">
        <f t="shared" si="2"/>
        <v>0</v>
      </c>
      <c r="U12" s="26">
        <f t="shared" si="1"/>
        <v>3185</v>
      </c>
    </row>
    <row r="13" spans="1:21" ht="13.5" thickBot="1">
      <c r="A13" s="46">
        <v>9</v>
      </c>
      <c r="B13" s="102" t="s">
        <v>29</v>
      </c>
      <c r="C13" s="97">
        <f>D13/D18</f>
        <v>0.33521051220166265</v>
      </c>
      <c r="D13" s="36">
        <f t="shared" si="0"/>
        <v>8333.333333333334</v>
      </c>
      <c r="E13" s="8">
        <v>100000</v>
      </c>
      <c r="F13" s="61"/>
      <c r="G13" s="45"/>
      <c r="H13" s="44"/>
      <c r="I13" s="45"/>
      <c r="J13" s="44"/>
      <c r="K13" s="45"/>
      <c r="L13" s="44"/>
      <c r="M13" s="45"/>
      <c r="N13" s="44"/>
      <c r="O13" s="45"/>
      <c r="P13" s="44"/>
      <c r="Q13" s="45"/>
      <c r="R13" s="44"/>
      <c r="S13" s="45">
        <v>100000</v>
      </c>
      <c r="T13" s="28">
        <f t="shared" si="2"/>
        <v>100000</v>
      </c>
      <c r="U13" s="9">
        <f t="shared" si="1"/>
        <v>0</v>
      </c>
    </row>
    <row r="14" spans="1:21" ht="13.5" thickBot="1">
      <c r="A14" s="11">
        <v>10</v>
      </c>
      <c r="B14" s="103" t="s">
        <v>49</v>
      </c>
      <c r="C14" s="94">
        <f>D14/D18</f>
        <v>0.0925181013676589</v>
      </c>
      <c r="D14" s="37">
        <f t="shared" si="0"/>
        <v>2300</v>
      </c>
      <c r="E14" s="63">
        <v>27600</v>
      </c>
      <c r="F14" s="29"/>
      <c r="G14" s="51"/>
      <c r="H14" s="64"/>
      <c r="I14" s="51"/>
      <c r="J14" s="50"/>
      <c r="K14" s="51">
        <v>27600</v>
      </c>
      <c r="L14" s="50"/>
      <c r="M14" s="51"/>
      <c r="N14" s="50"/>
      <c r="O14" s="51"/>
      <c r="P14" s="50"/>
      <c r="Q14" s="51"/>
      <c r="R14" s="50"/>
      <c r="S14" s="51"/>
      <c r="T14" s="52">
        <f t="shared" si="2"/>
        <v>27600</v>
      </c>
      <c r="U14" s="9">
        <f t="shared" si="1"/>
        <v>0</v>
      </c>
    </row>
    <row r="15" spans="1:21" ht="13.5" thickBot="1">
      <c r="A15" s="62">
        <v>11</v>
      </c>
      <c r="B15" s="99" t="s">
        <v>8</v>
      </c>
      <c r="C15" s="93">
        <f>D15/D18</f>
        <v>0.03115949316170555</v>
      </c>
      <c r="D15" s="36">
        <f t="shared" si="0"/>
        <v>774.625</v>
      </c>
      <c r="E15" s="8">
        <v>9295.5</v>
      </c>
      <c r="F15" s="61"/>
      <c r="G15" s="45"/>
      <c r="H15" s="44">
        <v>3505.5</v>
      </c>
      <c r="I15" s="45"/>
      <c r="J15" s="44">
        <v>5000</v>
      </c>
      <c r="K15" s="45"/>
      <c r="L15" s="44"/>
      <c r="M15" s="45"/>
      <c r="N15" s="44"/>
      <c r="O15" s="45"/>
      <c r="P15" s="44"/>
      <c r="Q15" s="45"/>
      <c r="R15" s="44"/>
      <c r="S15" s="45">
        <v>790</v>
      </c>
      <c r="T15" s="28">
        <f t="shared" si="2"/>
        <v>9295.5</v>
      </c>
      <c r="U15" s="9">
        <f>E15-T15</f>
        <v>0</v>
      </c>
    </row>
    <row r="16" spans="1:21" ht="13.5" thickBot="1">
      <c r="A16" s="106" t="s">
        <v>9</v>
      </c>
      <c r="B16" s="114"/>
      <c r="C16" s="38">
        <f aca="true" t="shared" si="3" ref="C16:I16">SUM(C5:C15)</f>
        <v>3.6127933091981763</v>
      </c>
      <c r="D16" s="65">
        <f t="shared" si="3"/>
        <v>89814.04166666667</v>
      </c>
      <c r="E16" s="39">
        <f t="shared" si="3"/>
        <v>1077768.5</v>
      </c>
      <c r="F16" s="31">
        <f>SUM(F5:F15)</f>
        <v>30866</v>
      </c>
      <c r="G16" s="91">
        <f>SUM(G5:G15)</f>
        <v>13200</v>
      </c>
      <c r="H16" s="85">
        <f t="shared" si="3"/>
        <v>78036.5</v>
      </c>
      <c r="I16" s="86">
        <f t="shared" si="3"/>
        <v>56327</v>
      </c>
      <c r="J16" s="85">
        <f aca="true" t="shared" si="4" ref="J16:S16">SUM(J5:J15)</f>
        <v>94873</v>
      </c>
      <c r="K16" s="86">
        <f t="shared" si="4"/>
        <v>98471</v>
      </c>
      <c r="L16" s="85">
        <f t="shared" si="4"/>
        <v>89161.7</v>
      </c>
      <c r="M16" s="86">
        <f t="shared" si="4"/>
        <v>51514.479999999996</v>
      </c>
      <c r="N16" s="85">
        <f t="shared" si="4"/>
        <v>73702.18</v>
      </c>
      <c r="O16" s="86">
        <f t="shared" si="4"/>
        <v>81061.33</v>
      </c>
      <c r="P16" s="85">
        <f t="shared" si="4"/>
        <v>71603.32</v>
      </c>
      <c r="Q16" s="86">
        <f t="shared" si="4"/>
        <v>80471.56</v>
      </c>
      <c r="R16" s="85">
        <f t="shared" si="4"/>
        <v>84577.47</v>
      </c>
      <c r="S16" s="84">
        <f t="shared" si="4"/>
        <v>152361</v>
      </c>
      <c r="T16" s="10">
        <f>SUM(G16:S16)</f>
        <v>1025360.54</v>
      </c>
      <c r="U16" s="10">
        <f>SUM(U5:U15)</f>
        <v>52407.96000000001</v>
      </c>
    </row>
    <row r="17" s="5" customFormat="1" ht="12" customHeight="1"/>
    <row r="18" spans="1:6" ht="12.75">
      <c r="A18" s="108" t="s">
        <v>10</v>
      </c>
      <c r="B18" s="108"/>
      <c r="C18" s="15"/>
      <c r="D18" s="1">
        <v>24860</v>
      </c>
      <c r="E18" s="2" t="s">
        <v>11</v>
      </c>
      <c r="F18" s="2"/>
    </row>
    <row r="19" spans="1:6" ht="12.75">
      <c r="A19" s="15"/>
      <c r="B19" s="15"/>
      <c r="C19" s="15"/>
      <c r="D19" s="1"/>
      <c r="E19" s="2"/>
      <c r="F19" s="2"/>
    </row>
    <row r="20" spans="1:6" ht="12.75">
      <c r="A20" s="108" t="s">
        <v>31</v>
      </c>
      <c r="B20" s="108"/>
      <c r="C20" s="15"/>
      <c r="D20" s="18">
        <v>2486</v>
      </c>
      <c r="E20" s="19" t="s">
        <v>11</v>
      </c>
      <c r="F20" s="19"/>
    </row>
    <row r="21" spans="1:6" ht="12.75">
      <c r="A21" s="108" t="s">
        <v>32</v>
      </c>
      <c r="B21" s="108"/>
      <c r="C21" s="15"/>
      <c r="D21" s="18">
        <f>D20*9</f>
        <v>22374</v>
      </c>
      <c r="E21" s="19" t="s">
        <v>11</v>
      </c>
      <c r="F21" s="19"/>
    </row>
    <row r="22" s="5" customFormat="1" ht="9.75"/>
    <row r="23" spans="1:3" ht="12.75">
      <c r="A23" s="111" t="s">
        <v>42</v>
      </c>
      <c r="B23" s="111"/>
      <c r="C23" s="14"/>
    </row>
    <row r="24" spans="1:6" ht="12.75">
      <c r="A24" s="111" t="s">
        <v>30</v>
      </c>
      <c r="B24" s="111"/>
      <c r="C24" s="14"/>
      <c r="D24" s="22">
        <f>D16/D18</f>
        <v>3.6127933091981768</v>
      </c>
      <c r="E24" s="19" t="s">
        <v>12</v>
      </c>
      <c r="F24" s="19"/>
    </row>
    <row r="25" spans="2:6" ht="12.75">
      <c r="B25" s="21" t="s">
        <v>33</v>
      </c>
      <c r="C25" s="20"/>
      <c r="D25" s="23">
        <f>D16/(D20+2*D21)</f>
        <v>1.9014701627358825</v>
      </c>
      <c r="E25" s="2" t="s">
        <v>12</v>
      </c>
      <c r="F25" s="2"/>
    </row>
    <row r="26" spans="2:6" ht="12.75">
      <c r="B26" s="21" t="s">
        <v>34</v>
      </c>
      <c r="C26" s="21"/>
      <c r="D26" s="23">
        <f>2*D25</f>
        <v>3.802940325471765</v>
      </c>
      <c r="E26" s="2" t="s">
        <v>12</v>
      </c>
      <c r="F26" s="2"/>
    </row>
    <row r="30" spans="1:6" ht="13.5" thickBot="1">
      <c r="A30" s="112" t="s">
        <v>40</v>
      </c>
      <c r="B30" s="112"/>
      <c r="C30" s="112"/>
      <c r="D30" s="112"/>
      <c r="E30" s="112"/>
      <c r="F30" s="29"/>
    </row>
    <row r="31" spans="1:21" ht="13.5" thickBot="1">
      <c r="A31" s="113"/>
      <c r="B31" s="113"/>
      <c r="C31" s="113"/>
      <c r="D31" s="113"/>
      <c r="E31" s="113"/>
      <c r="F31" s="30"/>
      <c r="G31" s="109" t="s">
        <v>45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32"/>
      <c r="T31" s="104" t="s">
        <v>25</v>
      </c>
      <c r="U31" s="104" t="s">
        <v>26</v>
      </c>
    </row>
    <row r="32" spans="1:21" ht="53.25" customHeight="1" thickBot="1">
      <c r="A32" s="4" t="s">
        <v>1</v>
      </c>
      <c r="B32" s="75" t="s">
        <v>2</v>
      </c>
      <c r="C32" s="89" t="s">
        <v>27</v>
      </c>
      <c r="D32" s="75" t="s">
        <v>3</v>
      </c>
      <c r="E32" s="90" t="s">
        <v>4</v>
      </c>
      <c r="F32" s="34" t="s">
        <v>47</v>
      </c>
      <c r="G32" s="78" t="s">
        <v>13</v>
      </c>
      <c r="H32" s="79" t="s">
        <v>14</v>
      </c>
      <c r="I32" s="80" t="s">
        <v>15</v>
      </c>
      <c r="J32" s="79" t="s">
        <v>16</v>
      </c>
      <c r="K32" s="80" t="s">
        <v>17</v>
      </c>
      <c r="L32" s="79" t="s">
        <v>18</v>
      </c>
      <c r="M32" s="80" t="s">
        <v>19</v>
      </c>
      <c r="N32" s="79" t="s">
        <v>20</v>
      </c>
      <c r="O32" s="80" t="s">
        <v>21</v>
      </c>
      <c r="P32" s="79" t="s">
        <v>22</v>
      </c>
      <c r="Q32" s="80" t="s">
        <v>23</v>
      </c>
      <c r="R32" s="79" t="s">
        <v>24</v>
      </c>
      <c r="S32" s="34" t="s">
        <v>48</v>
      </c>
      <c r="T32" s="105"/>
      <c r="U32" s="105"/>
    </row>
    <row r="33" spans="1:21" ht="13.5" thickBot="1">
      <c r="A33" s="46">
        <v>1</v>
      </c>
      <c r="B33" s="66" t="s">
        <v>35</v>
      </c>
      <c r="C33" s="16">
        <f>D33/D38</f>
        <v>1.1083444673873437</v>
      </c>
      <c r="D33" s="6">
        <f>E33/12</f>
        <v>27375</v>
      </c>
      <c r="E33" s="8">
        <v>328500</v>
      </c>
      <c r="F33" s="92">
        <v>23000</v>
      </c>
      <c r="G33" s="71"/>
      <c r="H33" s="33">
        <v>27375</v>
      </c>
      <c r="I33" s="72">
        <v>27375</v>
      </c>
      <c r="J33" s="33">
        <v>27375</v>
      </c>
      <c r="K33" s="72">
        <v>27375</v>
      </c>
      <c r="L33" s="33">
        <v>27375</v>
      </c>
      <c r="M33" s="72">
        <v>27375</v>
      </c>
      <c r="N33" s="33">
        <v>27375</v>
      </c>
      <c r="O33" s="72">
        <v>27375</v>
      </c>
      <c r="P33" s="33">
        <v>27375</v>
      </c>
      <c r="Q33" s="72">
        <v>27375</v>
      </c>
      <c r="R33" s="33">
        <v>27375</v>
      </c>
      <c r="S33" s="72">
        <v>27375</v>
      </c>
      <c r="T33" s="81">
        <f>SUM(G33:S33)</f>
        <v>328500</v>
      </c>
      <c r="U33" s="9">
        <f>E33-T33</f>
        <v>0</v>
      </c>
    </row>
    <row r="34" spans="1:21" ht="13.5" thickBot="1">
      <c r="A34" s="11">
        <v>2</v>
      </c>
      <c r="B34" s="3" t="s">
        <v>41</v>
      </c>
      <c r="C34" s="16">
        <f>D34/D38</f>
        <v>0.11992725751379948</v>
      </c>
      <c r="D34" s="6">
        <f>E34/12</f>
        <v>2962.0833333333335</v>
      </c>
      <c r="E34" s="8">
        <v>35545</v>
      </c>
      <c r="F34" s="27"/>
      <c r="G34" s="72"/>
      <c r="I34" s="72"/>
      <c r="J34" s="33"/>
      <c r="K34" s="72"/>
      <c r="L34" s="33"/>
      <c r="M34" s="72"/>
      <c r="N34" s="33"/>
      <c r="O34" s="72"/>
      <c r="P34" s="33"/>
      <c r="Q34" s="72"/>
      <c r="R34" s="33"/>
      <c r="S34" s="72"/>
      <c r="T34" s="81">
        <f>SUM(G34:R34)</f>
        <v>0</v>
      </c>
      <c r="U34" s="9">
        <f>E34-T34</f>
        <v>35545</v>
      </c>
    </row>
    <row r="35" spans="1:21" ht="13.5" thickBot="1">
      <c r="A35" s="67">
        <v>3</v>
      </c>
      <c r="B35" s="66" t="s">
        <v>36</v>
      </c>
      <c r="C35" s="16">
        <f>D35/D38</f>
        <v>0.14170614194906678</v>
      </c>
      <c r="D35" s="6">
        <f>E35/12</f>
        <v>3500</v>
      </c>
      <c r="E35" s="68">
        <v>42000</v>
      </c>
      <c r="F35" s="69"/>
      <c r="G35" s="73"/>
      <c r="H35" s="70"/>
      <c r="I35" s="82"/>
      <c r="J35" s="70"/>
      <c r="K35" s="72"/>
      <c r="L35" s="33">
        <v>1680</v>
      </c>
      <c r="M35" s="72">
        <v>1140</v>
      </c>
      <c r="N35" s="33"/>
      <c r="O35" s="72">
        <v>1680</v>
      </c>
      <c r="P35" s="33"/>
      <c r="Q35" s="72">
        <v>1740</v>
      </c>
      <c r="R35" s="33"/>
      <c r="S35" s="72"/>
      <c r="T35" s="81">
        <f>SUM(G35:R35)</f>
        <v>6240</v>
      </c>
      <c r="U35" s="9">
        <f>E35-T35</f>
        <v>35760</v>
      </c>
    </row>
    <row r="36" spans="1:21" ht="13.5" thickBot="1">
      <c r="A36" s="106" t="s">
        <v>9</v>
      </c>
      <c r="B36" s="107"/>
      <c r="C36" s="38">
        <f aca="true" t="shared" si="5" ref="C36:S36">SUM(C33:C35)</f>
        <v>1.36997786685021</v>
      </c>
      <c r="D36" s="65">
        <f t="shared" si="5"/>
        <v>33837.08333333333</v>
      </c>
      <c r="E36" s="39">
        <f>SUM(E33:E35)</f>
        <v>406045</v>
      </c>
      <c r="F36" s="83">
        <f t="shared" si="5"/>
        <v>23000</v>
      </c>
      <c r="G36" s="85">
        <f t="shared" si="5"/>
        <v>0</v>
      </c>
      <c r="H36" s="86">
        <f t="shared" si="5"/>
        <v>27375</v>
      </c>
      <c r="I36" s="85">
        <f t="shared" si="5"/>
        <v>27375</v>
      </c>
      <c r="J36" s="86">
        <f t="shared" si="5"/>
        <v>27375</v>
      </c>
      <c r="K36" s="85">
        <f t="shared" si="5"/>
        <v>27375</v>
      </c>
      <c r="L36" s="86">
        <f t="shared" si="5"/>
        <v>29055</v>
      </c>
      <c r="M36" s="85">
        <f t="shared" si="5"/>
        <v>28515</v>
      </c>
      <c r="N36" s="86">
        <f t="shared" si="5"/>
        <v>27375</v>
      </c>
      <c r="O36" s="85">
        <f t="shared" si="5"/>
        <v>29055</v>
      </c>
      <c r="P36" s="86">
        <f t="shared" si="5"/>
        <v>27375</v>
      </c>
      <c r="Q36" s="85">
        <f t="shared" si="5"/>
        <v>29115</v>
      </c>
      <c r="R36" s="86">
        <f t="shared" si="5"/>
        <v>27375</v>
      </c>
      <c r="S36" s="85">
        <f t="shared" si="5"/>
        <v>27375</v>
      </c>
      <c r="T36" s="87">
        <f>SUM(T33:T35)</f>
        <v>334740</v>
      </c>
      <c r="U36" s="88">
        <f>E36-T36</f>
        <v>71305</v>
      </c>
    </row>
    <row r="37" spans="1:2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7" ht="12.75">
      <c r="A38" s="108" t="s">
        <v>10</v>
      </c>
      <c r="B38" s="108"/>
      <c r="C38" s="15"/>
      <c r="D38" s="1">
        <v>24699</v>
      </c>
      <c r="E38" s="2" t="s">
        <v>11</v>
      </c>
      <c r="F38" s="2"/>
      <c r="G38" s="2"/>
    </row>
    <row r="39" spans="1:6" ht="12.75">
      <c r="A39" s="15"/>
      <c r="B39" s="15"/>
      <c r="C39" s="15"/>
      <c r="D39" s="1"/>
      <c r="E39" s="2"/>
      <c r="F39" s="2"/>
    </row>
    <row r="41" spans="1:3" ht="12.75">
      <c r="A41" s="111" t="s">
        <v>42</v>
      </c>
      <c r="B41" s="111"/>
      <c r="C41" s="14"/>
    </row>
    <row r="42" spans="1:6" ht="12.75">
      <c r="A42" s="111" t="s">
        <v>37</v>
      </c>
      <c r="B42" s="111"/>
      <c r="C42" s="14"/>
      <c r="D42" s="24">
        <f>D36/D38</f>
        <v>1.3699778668502096</v>
      </c>
      <c r="E42" s="2" t="s">
        <v>12</v>
      </c>
      <c r="F42" s="2"/>
    </row>
  </sheetData>
  <sheetProtection password="DC7D" sheet="1" objects="1" scenarios="1" selectLockedCells="1" selectUnlockedCells="1"/>
  <mergeCells count="21">
    <mergeCell ref="U3:U4"/>
    <mergeCell ref="A18:B18"/>
    <mergeCell ref="A20:B20"/>
    <mergeCell ref="A21:B21"/>
    <mergeCell ref="G3:R3"/>
    <mergeCell ref="T3:T4"/>
    <mergeCell ref="A42:B42"/>
    <mergeCell ref="T31:T32"/>
    <mergeCell ref="A1:E1"/>
    <mergeCell ref="A2:E2"/>
    <mergeCell ref="A3:E3"/>
    <mergeCell ref="A16:B16"/>
    <mergeCell ref="A30:E30"/>
    <mergeCell ref="A31:E31"/>
    <mergeCell ref="A23:B23"/>
    <mergeCell ref="A24:B24"/>
    <mergeCell ref="U31:U32"/>
    <mergeCell ref="A36:B36"/>
    <mergeCell ref="A38:B38"/>
    <mergeCell ref="G31:R31"/>
    <mergeCell ref="A41:B41"/>
  </mergeCells>
  <printOptions/>
  <pageMargins left="0.3937007874015748" right="0.1968503937007874" top="0.3937007874015748" bottom="0.3937007874015748" header="0.5118110236220472" footer="0.5118110236220472"/>
  <pageSetup fitToHeight="1" fitToWidth="1" horizontalDpi="300" verticalDpi="300" orientation="landscape" paperSize="9" scale="58" r:id="rId3"/>
  <ignoredErrors>
    <ignoredError sqref="T34:T3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Лях</dc:creator>
  <cp:keywords/>
  <dc:description/>
  <cp:lastModifiedBy>Максим</cp:lastModifiedBy>
  <cp:lastPrinted>2013-01-20T18:28:26Z</cp:lastPrinted>
  <dcterms:created xsi:type="dcterms:W3CDTF">2010-01-09T09:21:13Z</dcterms:created>
  <dcterms:modified xsi:type="dcterms:W3CDTF">2013-01-20T18:29:55Z</dcterms:modified>
  <cp:category/>
  <cp:version/>
  <cp:contentType/>
  <cp:contentStatus/>
</cp:coreProperties>
</file>